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<sst xmlns="http://schemas.openxmlformats.org/spreadsheetml/2006/main" count="129" uniqueCount="45">
  <si>
    <t>Aussenwand</t>
  </si>
  <si>
    <t>Fensterflächen</t>
  </si>
  <si>
    <t xml:space="preserve">Dachfläche </t>
  </si>
  <si>
    <t>Boden</t>
  </si>
  <si>
    <t>u-Wert</t>
  </si>
  <si>
    <t>f</t>
  </si>
  <si>
    <r>
      <t>L</t>
    </r>
    <r>
      <rPr>
        <vertAlign val="subscript"/>
        <sz val="10"/>
        <rFont val="Arial"/>
        <family val="2"/>
      </rPr>
      <t>T</t>
    </r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</si>
  <si>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</si>
  <si>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Fläche/Volumen</t>
  </si>
  <si>
    <r>
      <t>Mittlere Innenraumtemperatur T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[°C]</t>
    </r>
  </si>
  <si>
    <r>
      <t>Normauslegungstemperatur T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 xml:space="preserve"> [°C]</t>
    </r>
  </si>
  <si>
    <t>Luftwechselzahl n</t>
  </si>
  <si>
    <t>Dichte Luft</t>
  </si>
  <si>
    <t>spez. Wärmekapazität Luft</t>
  </si>
  <si>
    <t>Volllaststunden [h/a]</t>
  </si>
  <si>
    <r>
      <t xml:space="preserve">Wärmebedarfsabschätzung </t>
    </r>
    <r>
      <rPr>
        <sz val="10"/>
        <rFont val="Arial"/>
        <family val="2"/>
      </rPr>
      <t>(ohne Warmwasserbereitung)</t>
    </r>
  </si>
  <si>
    <t>Transmission Fenster/Transmission opak</t>
  </si>
  <si>
    <t>A/V</t>
  </si>
  <si>
    <t>total [kW]</t>
  </si>
  <si>
    <t>total [kWh/a]</t>
  </si>
  <si>
    <r>
      <t>Summe Transmissionsleitwert L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[W/K]</t>
    </r>
  </si>
  <si>
    <r>
      <t>Belüftetes Nettovolumen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</si>
  <si>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</si>
  <si>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Transmissions-/Lüftungswärmebedarf</t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</si>
  <si>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</si>
  <si>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GEBÄUDEDATEN</t>
  </si>
  <si>
    <t>TRANSMISSIONSLEITWERT</t>
  </si>
  <si>
    <t>LÜFTUNGSLEITWERT</t>
  </si>
  <si>
    <t>NORMHEIZLAST</t>
  </si>
  <si>
    <t>JAHRESHEIZWÄRMEBEDARF</t>
  </si>
  <si>
    <t>AUSWERTUNG</t>
  </si>
  <si>
    <t>AUSLEGUNGSTEMPERATUREN UND VOLLLASTSTUNDEN</t>
  </si>
  <si>
    <t>(0.5 als Standard)</t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</si>
  <si>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</si>
  <si>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</si>
  <si>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NF/BGF</t>
  </si>
  <si>
    <r>
      <t>Lüftungsleitwert L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[W/K]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</si>
  <si>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</si>
  <si>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</si>
  <si>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</si>
  <si>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</si>
  <si>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(BRI * 0.9)</t>
  </si>
  <si>
    <t>Entwurf 1 - Wand</t>
  </si>
  <si>
    <t>Entwurf 2 - V</t>
  </si>
  <si>
    <t>Entwurf 3 - Pyramide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</si>
</sst>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17" xfId="0" applyFill="1" applyBorder="1" applyAlignment="1">
      <alignment/>
    </xf>
    <xf numFmtId="164" fontId="0" fillId="3" borderId="25" xfId="0" applyNumberForma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4.emf" /><Relationship Id="rId9" Type="http://schemas.openxmlformats.org/officeDocument/2006/relationships/image" Target="../media/image1.emf" /><Relationship Id="rId10" Type="http://schemas.openxmlformats.org/officeDocument/2006/relationships/image" Target="../media/image3.emf" /><Relationship Id="rId11" Type="http://schemas.openxmlformats.org/officeDocument/2006/relationships/image" Target="../media/image2.emf" /><Relationship Id="rId1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5"/>
  <sheetViews>
    <sheetView tabSelected="1" workbookViewId="0" topLeftCell="A73">
      <selection activeCell="E5" sqref="E5"/>
    </sheetView>
  </sheetViews>
  <sheetFormatPr defaultColWidth="11.421875" defaultRowHeight="12.75"/>
  <cols>
    <col min="1" max="1" width="3.8515625" style="0" customWidth="1"/>
    <col min="2" max="2" width="36.7109375" style="0" customWidth="1"/>
    <col min="3" max="3" width="17.140625" style="0" customWidth="1"/>
    <col min="4" max="6" width="7.7109375" style="0" customWidth="1"/>
    <col min="7" max="7" width="2.7109375" style="0" customWidth="1"/>
    <col min="8" max="8" width="38.57421875" style="0" customWidth="1"/>
    <col min="9" max="9" width="15.28125" style="0" customWidth="1"/>
    <col min="10" max="12" width="7.7109375" style="0" customWidth="1"/>
    <col min="13" max="13" width="3.8515625" style="0" customWidth="1"/>
    <col min="14" max="14" width="38.7109375" style="0" customWidth="1"/>
    <col min="15" max="15" width="15.8515625" style="0" customWidth="1"/>
    <col min="16" max="18" width="7.7109375" style="0" customWidth="1"/>
    <col min="19" max="19" width="4.421875" style="0" customWidth="1"/>
    <col min="20" max="20" width="38.7109375" style="0" customWidth="1"/>
    <col min="21" max="21" width="15.8515625" style="0" customWidth="1"/>
    <col min="22" max="24" width="7.7109375" style="0" customWidth="1"/>
    <col min="25" max="25" width="4.7109375" style="0" customWidth="1"/>
    <col min="26" max="26" width="38.7109375" style="0" customWidth="1"/>
    <col min="27" max="27" width="15.57421875" style="0" customWidth="1"/>
    <col min="28" max="30" width="7.7109375" style="0" customWidth="1"/>
    <col min="31" max="31" width="4.57421875" style="0" customWidth="1"/>
    <col min="32" max="32" width="36.8515625" style="0" customWidth="1"/>
    <col min="33" max="33" width="15.28125" style="0" customWidth="1"/>
    <col min="34" max="36" width="7.7109375" style="0" customWidth="1"/>
  </cols>
  <sheetData>
    <row r="2" spans="2:3" ht="12.75">
      <c r="B2" s="2" t="s">
        <v>42</v>
      </c>
      <c r="C2" s="2"/>
    </row>
    <row r="3" spans="2:3" ht="12.75">
      <c r="B3" s="44" t="s">
        <v>15</v>
      </c>
      <c r="C3" s="2"/>
    </row>
    <row r="4" ht="13.5" thickBot="1"/>
    <row r="5" spans="2:3" ht="25.5" customHeight="1" thickBot="1">
      <c r="B5" s="37" t="s">
        <v>25</v>
      </c>
      <c r="C5" s="38"/>
    </row>
    <row r="6" spans="2:3" ht="15.75" customHeight="1">
      <c r="B6" s="19"/>
      <c r="C6" s="20" t="s">
        <v>8</v>
      </c>
    </row>
    <row r="7" spans="2:3" ht="14.25">
      <c r="B7" s="8" t="s">
        <v>40</v>
      </c>
      <c r="C7" s="33">
        <v>4000</v>
      </c>
    </row>
    <row r="8" spans="2:3" ht="14.25">
      <c r="B8" s="8" t="s">
        <v>39</v>
      </c>
      <c r="C8" s="33">
        <v>4500</v>
      </c>
    </row>
    <row r="9" spans="2:3" ht="14.25">
      <c r="B9" s="8" t="s">
        <v>22</v>
      </c>
      <c r="C9" s="33">
        <f>C8*3.5</f>
        <v>15750</v>
      </c>
    </row>
    <row r="10" spans="2:4" ht="15" thickBot="1">
      <c r="B10" s="11" t="s">
        <v>21</v>
      </c>
      <c r="C10" s="34">
        <f>C9*0.9</f>
        <v>14175</v>
      </c>
      <c r="D10" t="s">
        <v>41</v>
      </c>
    </row>
    <row r="11" spans="2:3" ht="13.5" thickBot="1">
      <c r="B11" s="2"/>
      <c r="C11" s="2"/>
    </row>
    <row r="12" spans="2:3" ht="21" customHeight="1" thickBot="1">
      <c r="B12" s="37" t="s">
        <v>31</v>
      </c>
      <c r="C12" s="38"/>
    </row>
    <row r="13" spans="2:3" ht="15.75">
      <c r="B13" s="5" t="s">
        <v>9</v>
      </c>
      <c r="C13" s="35">
        <v>23.5</v>
      </c>
    </row>
    <row r="14" spans="2:3" ht="15.75">
      <c r="B14" s="7" t="s">
        <v>10</v>
      </c>
      <c r="C14" s="16">
        <v>28</v>
      </c>
    </row>
    <row r="15" spans="2:3" ht="13.5" thickBot="1">
      <c r="B15" s="6" t="s">
        <v>14</v>
      </c>
      <c r="C15" s="36">
        <v>0</v>
      </c>
    </row>
    <row r="16" spans="2:3" ht="13.5" thickBot="1">
      <c r="B16" s="2"/>
      <c r="C16" s="2"/>
    </row>
    <row r="17" spans="2:6" ht="23.25" customHeight="1" thickBot="1">
      <c r="B17" s="37" t="s">
        <v>26</v>
      </c>
      <c r="C17" s="39"/>
      <c r="D17" s="39"/>
      <c r="E17" s="39"/>
      <c r="F17" s="38"/>
    </row>
    <row r="18" spans="2:6" ht="16.5" customHeight="1">
      <c r="B18" s="19"/>
      <c r="C18" s="21" t="s">
        <v>24</v>
      </c>
      <c r="D18" s="22" t="s">
        <v>4</v>
      </c>
      <c r="E18" s="22" t="s">
        <v>5</v>
      </c>
      <c r="F18" s="23" t="s">
        <v>6</v>
      </c>
    </row>
    <row r="19" spans="2:6" ht="12.75">
      <c r="B19" s="8" t="s">
        <v>0</v>
      </c>
      <c r="C19" s="15">
        <v>4000</v>
      </c>
      <c r="D19" s="15">
        <v>0.3</v>
      </c>
      <c r="E19" s="15">
        <v>1</v>
      </c>
      <c r="F19" s="26">
        <f>C19*D19*E19</f>
        <v>1200</v>
      </c>
    </row>
    <row r="20" spans="2:6" ht="12.75">
      <c r="B20" s="8" t="s">
        <v>1</v>
      </c>
      <c r="C20" s="15">
        <f>C19*0.8</f>
        <v>3200</v>
      </c>
      <c r="D20" s="15">
        <v>1.3</v>
      </c>
      <c r="E20" s="15">
        <v>1</v>
      </c>
      <c r="F20" s="26">
        <f>C20*D20*E20</f>
        <v>4160</v>
      </c>
    </row>
    <row r="21" spans="2:6" ht="12.75">
      <c r="B21" s="8" t="s">
        <v>2</v>
      </c>
      <c r="C21" s="15">
        <v>553.5</v>
      </c>
      <c r="D21" s="15">
        <v>0.2</v>
      </c>
      <c r="E21" s="15">
        <v>1</v>
      </c>
      <c r="F21" s="26">
        <f>C21*D21*E21</f>
        <v>110.7</v>
      </c>
    </row>
    <row r="22" spans="2:6" ht="12.75">
      <c r="B22" s="9" t="s">
        <v>3</v>
      </c>
      <c r="C22" s="15">
        <v>553.5</v>
      </c>
      <c r="D22" s="15">
        <v>0.2</v>
      </c>
      <c r="E22" s="15">
        <v>0.5</v>
      </c>
      <c r="F22" s="26">
        <f>C22*D22*E22</f>
        <v>55.35</v>
      </c>
    </row>
    <row r="23" spans="2:6" ht="16.5" thickBot="1">
      <c r="B23" s="10" t="s">
        <v>20</v>
      </c>
      <c r="C23" s="25">
        <f>F19+F20+F21+F22</f>
        <v>5526.05</v>
      </c>
      <c r="D23" s="13"/>
      <c r="E23" s="13"/>
      <c r="F23" s="14"/>
    </row>
    <row r="24" ht="13.5" thickBot="1"/>
    <row r="25" spans="2:3" ht="20.25" customHeight="1" thickBot="1">
      <c r="B25" s="37" t="s">
        <v>27</v>
      </c>
      <c r="C25" s="38"/>
    </row>
    <row r="26" spans="2:3" ht="15.75" customHeight="1">
      <c r="B26" s="19"/>
      <c r="C26" s="24" t="s">
        <v>7</v>
      </c>
    </row>
    <row r="27" spans="2:3" ht="12.75">
      <c r="B27" s="18" t="s">
        <v>12</v>
      </c>
      <c r="C27" s="17">
        <v>1</v>
      </c>
    </row>
    <row r="28" spans="2:3" ht="12.75">
      <c r="B28" s="1" t="s">
        <v>13</v>
      </c>
      <c r="C28" s="17">
        <v>1.2</v>
      </c>
    </row>
    <row r="29" spans="2:4" ht="12.75">
      <c r="B29" s="8" t="s">
        <v>11</v>
      </c>
      <c r="C29" s="16">
        <v>0.5</v>
      </c>
      <c r="D29" t="s">
        <v>32</v>
      </c>
    </row>
    <row r="30" spans="2:3" ht="16.5" thickBot="1">
      <c r="B30" s="10" t="s">
        <v>36</v>
      </c>
      <c r="C30" s="27">
        <f>C27*C28/3.6*C29*C10</f>
        <v>2362.5</v>
      </c>
    </row>
    <row r="31" ht="13.5" thickBot="1"/>
    <row r="32" spans="2:3" ht="21" customHeight="1" thickBot="1">
      <c r="B32" s="37" t="s">
        <v>28</v>
      </c>
      <c r="C32" s="38"/>
    </row>
    <row r="33" spans="2:3" ht="12.75">
      <c r="B33" s="12" t="s">
        <v>18</v>
      </c>
      <c r="C33" s="28">
        <f>(C23+C30)*1.1*(C13-C14)/1000</f>
        <v>-39.048322500000005</v>
      </c>
    </row>
    <row r="34" spans="2:3" ht="15.75">
      <c r="B34" s="7" t="s">
        <v>33</v>
      </c>
      <c r="C34" s="42">
        <f>IF(C7=0,0,C33/C7*1000)</f>
        <v>-9.762080625000001</v>
      </c>
    </row>
    <row r="35" spans="2:3" ht="16.5" thickBot="1">
      <c r="B35" s="6" t="s">
        <v>37</v>
      </c>
      <c r="C35" s="29">
        <f>IF(C8=0,0,C33/C8*1000)</f>
        <v>-8.677405</v>
      </c>
    </row>
    <row r="36" ht="13.5" thickBot="1"/>
    <row r="37" spans="2:3" ht="22.5" customHeight="1" thickBot="1">
      <c r="B37" s="37" t="s">
        <v>29</v>
      </c>
      <c r="C37" s="38"/>
    </row>
    <row r="38" spans="2:3" ht="12.75">
      <c r="B38" s="12" t="s">
        <v>19</v>
      </c>
      <c r="C38" s="28">
        <f>C33*C15</f>
        <v>0</v>
      </c>
    </row>
    <row r="39" spans="2:3" ht="15.75">
      <c r="B39" s="7" t="s">
        <v>34</v>
      </c>
      <c r="C39" s="43">
        <f>IF(C7=0,0,C38/C7)</f>
        <v>0</v>
      </c>
    </row>
    <row r="40" spans="2:3" ht="16.5" thickBot="1">
      <c r="B40" s="6" t="s">
        <v>38</v>
      </c>
      <c r="C40" s="30">
        <f>IF(C8=0,0,C38/C8)</f>
        <v>0</v>
      </c>
    </row>
    <row r="41" ht="13.5" thickBot="1"/>
    <row r="42" spans="2:3" ht="21" customHeight="1">
      <c r="B42" s="40" t="s">
        <v>30</v>
      </c>
      <c r="C42" s="41"/>
    </row>
    <row r="43" spans="2:3" ht="12.75">
      <c r="B43" s="1" t="s">
        <v>35</v>
      </c>
      <c r="C43" s="31">
        <f>IF(C8=0,0,C7/C8)</f>
        <v>0.8888888888888888</v>
      </c>
    </row>
    <row r="44" spans="2:3" ht="12.75">
      <c r="B44" s="1" t="s">
        <v>17</v>
      </c>
      <c r="C44" s="31">
        <f>IF(C9=0,0,(C19+C20+C21+C22)/C9)</f>
        <v>0.5274285714285715</v>
      </c>
    </row>
    <row r="45" spans="2:3" ht="12.75">
      <c r="B45" s="1" t="s">
        <v>16</v>
      </c>
      <c r="C45" s="31">
        <f>IF((F19+F21+F22)=0,0,F20/(F19+F21+F22))</f>
        <v>3.045276527213499</v>
      </c>
    </row>
    <row r="46" spans="2:3" ht="13.5" thickBot="1">
      <c r="B46" s="3" t="s">
        <v>23</v>
      </c>
      <c r="C46" s="32">
        <f>IF(C30=0,0,C23/C30)</f>
        <v>2.3390687830687833</v>
      </c>
    </row>
    <row r="50" spans="2:3" ht="12.75">
      <c r="B50" s="2" t="s">
        <v>43</v>
      </c>
      <c r="C50" s="2"/>
    </row>
    <row r="51" spans="2:3" ht="12.75">
      <c r="B51" s="44" t="s">
        <v>15</v>
      </c>
      <c r="C51" s="2"/>
    </row>
    <row r="52" ht="13.5" thickBot="1"/>
    <row r="53" spans="2:3" ht="13.5" thickBot="1">
      <c r="B53" s="37" t="s">
        <v>25</v>
      </c>
      <c r="C53" s="38"/>
    </row>
    <row r="54" spans="2:3" ht="12.75">
      <c r="B54" s="19"/>
      <c r="C54" s="20" t="s">
        <v>8</v>
      </c>
    </row>
    <row r="55" spans="2:3" ht="14.25">
      <c r="B55" s="8" t="s">
        <v>40</v>
      </c>
      <c r="C55" s="33">
        <v>4000</v>
      </c>
    </row>
    <row r="56" spans="2:3" ht="14.25">
      <c r="B56" s="8" t="s">
        <v>39</v>
      </c>
      <c r="C56" s="33">
        <v>4500</v>
      </c>
    </row>
    <row r="57" spans="2:3" ht="14.25">
      <c r="B57" s="8" t="s">
        <v>22</v>
      </c>
      <c r="C57" s="33">
        <f>C56*3.5</f>
        <v>15750</v>
      </c>
    </row>
    <row r="58" spans="2:4" ht="15" thickBot="1">
      <c r="B58" s="11" t="s">
        <v>21</v>
      </c>
      <c r="C58" s="34">
        <f>C57*0.9</f>
        <v>14175</v>
      </c>
      <c r="D58" t="s">
        <v>41</v>
      </c>
    </row>
    <row r="59" spans="2:3" ht="13.5" thickBot="1">
      <c r="B59" s="2"/>
      <c r="C59" s="2"/>
    </row>
    <row r="60" spans="2:3" ht="13.5" thickBot="1">
      <c r="B60" s="37" t="s">
        <v>31</v>
      </c>
      <c r="C60" s="38"/>
    </row>
    <row r="61" spans="2:3" ht="15.75">
      <c r="B61" s="5" t="s">
        <v>9</v>
      </c>
      <c r="C61" s="35">
        <v>23.5</v>
      </c>
    </row>
    <row r="62" spans="2:3" ht="15.75">
      <c r="B62" s="7" t="s">
        <v>10</v>
      </c>
      <c r="C62" s="16">
        <v>28</v>
      </c>
    </row>
    <row r="63" spans="2:3" ht="13.5" thickBot="1">
      <c r="B63" s="6" t="s">
        <v>14</v>
      </c>
      <c r="C63" s="36">
        <v>0</v>
      </c>
    </row>
    <row r="64" spans="2:3" ht="13.5" thickBot="1">
      <c r="B64" s="2"/>
      <c r="C64" s="2"/>
    </row>
    <row r="65" spans="2:6" ht="13.5" thickBot="1">
      <c r="B65" s="37" t="s">
        <v>26</v>
      </c>
      <c r="C65" s="39"/>
      <c r="D65" s="39"/>
      <c r="E65" s="39"/>
      <c r="F65" s="38"/>
    </row>
    <row r="66" spans="2:6" ht="15.75">
      <c r="B66" s="19"/>
      <c r="C66" s="21" t="s">
        <v>24</v>
      </c>
      <c r="D66" s="22" t="s">
        <v>4</v>
      </c>
      <c r="E66" s="22" t="s">
        <v>5</v>
      </c>
      <c r="F66" s="23" t="s">
        <v>6</v>
      </c>
    </row>
    <row r="67" spans="2:6" ht="12.75">
      <c r="B67" s="8" t="s">
        <v>0</v>
      </c>
      <c r="C67" s="15">
        <v>3052</v>
      </c>
      <c r="D67" s="15">
        <v>0.3</v>
      </c>
      <c r="E67" s="15">
        <v>1</v>
      </c>
      <c r="F67" s="26">
        <f>C67*D67*E67</f>
        <v>915.6</v>
      </c>
    </row>
    <row r="68" spans="2:6" ht="12.75">
      <c r="B68" s="8" t="s">
        <v>1</v>
      </c>
      <c r="C68" s="15">
        <f>C67*0.8</f>
        <v>2441.6</v>
      </c>
      <c r="D68" s="15">
        <v>1.3</v>
      </c>
      <c r="E68" s="15">
        <v>1</v>
      </c>
      <c r="F68" s="26">
        <f>C68*D68*E68</f>
        <v>3174.08</v>
      </c>
    </row>
    <row r="69" spans="2:6" ht="12.75">
      <c r="B69" s="8" t="s">
        <v>2</v>
      </c>
      <c r="C69" s="15">
        <v>553.5</v>
      </c>
      <c r="D69" s="15">
        <v>0.2</v>
      </c>
      <c r="E69" s="15">
        <v>1</v>
      </c>
      <c r="F69" s="26">
        <f>C69*D69*E69</f>
        <v>110.7</v>
      </c>
    </row>
    <row r="70" spans="2:6" ht="12.75">
      <c r="B70" s="9" t="s">
        <v>3</v>
      </c>
      <c r="C70" s="15">
        <v>553.5</v>
      </c>
      <c r="D70" s="15">
        <v>0.2</v>
      </c>
      <c r="E70" s="15">
        <v>0.5</v>
      </c>
      <c r="F70" s="26">
        <f>C70*D70*E70</f>
        <v>55.35</v>
      </c>
    </row>
    <row r="71" spans="2:6" ht="16.5" thickBot="1">
      <c r="B71" s="10" t="s">
        <v>20</v>
      </c>
      <c r="C71" s="25">
        <f>F67+F68+F69+F70</f>
        <v>4255.7300000000005</v>
      </c>
      <c r="D71" s="13"/>
      <c r="E71" s="13"/>
      <c r="F71" s="14"/>
    </row>
    <row r="72" ht="13.5" thickBot="1"/>
    <row r="73" spans="2:3" ht="13.5" thickBot="1">
      <c r="B73" s="37" t="s">
        <v>27</v>
      </c>
      <c r="C73" s="38"/>
    </row>
    <row r="74" spans="2:3" ht="14.25">
      <c r="B74" s="19"/>
      <c r="C74" s="24" t="s">
        <v>7</v>
      </c>
    </row>
    <row r="75" spans="2:3" ht="12.75">
      <c r="B75" s="18" t="s">
        <v>12</v>
      </c>
      <c r="C75" s="17">
        <v>1</v>
      </c>
    </row>
    <row r="76" spans="2:3" ht="12.75">
      <c r="B76" s="1" t="s">
        <v>13</v>
      </c>
      <c r="C76" s="17">
        <v>1.2</v>
      </c>
    </row>
    <row r="77" spans="2:4" ht="12.75">
      <c r="B77" s="8" t="s">
        <v>11</v>
      </c>
      <c r="C77" s="16">
        <v>0.5</v>
      </c>
      <c r="D77" t="s">
        <v>32</v>
      </c>
    </row>
    <row r="78" spans="2:3" ht="16.5" thickBot="1">
      <c r="B78" s="10" t="s">
        <v>36</v>
      </c>
      <c r="C78" s="27">
        <f>C75*C76/3.6*C77*C58</f>
        <v>2362.5</v>
      </c>
    </row>
    <row r="79" ht="13.5" thickBot="1"/>
    <row r="80" spans="2:3" ht="13.5" thickBot="1">
      <c r="B80" s="37" t="s">
        <v>28</v>
      </c>
      <c r="C80" s="38"/>
    </row>
    <row r="81" spans="2:3" ht="12.75">
      <c r="B81" s="12" t="s">
        <v>18</v>
      </c>
      <c r="C81" s="28">
        <f>(C71+C78)*1.1*(C61-C62)/1000</f>
        <v>-32.7602385</v>
      </c>
    </row>
    <row r="82" spans="2:3" ht="15.75">
      <c r="B82" s="7" t="s">
        <v>33</v>
      </c>
      <c r="C82" s="42">
        <f>IF(C55=0,0,C81/C55*1000)</f>
        <v>-8.190059625</v>
      </c>
    </row>
    <row r="83" spans="2:3" ht="16.5" thickBot="1">
      <c r="B83" s="6" t="s">
        <v>37</v>
      </c>
      <c r="C83" s="29">
        <f>IF(C56=0,0,C81/C56*1000)</f>
        <v>-7.280053</v>
      </c>
    </row>
    <row r="84" ht="13.5" thickBot="1"/>
    <row r="85" spans="2:3" ht="13.5" thickBot="1">
      <c r="B85" s="37" t="s">
        <v>29</v>
      </c>
      <c r="C85" s="38"/>
    </row>
    <row r="86" spans="2:3" ht="12.75">
      <c r="B86" s="12" t="s">
        <v>19</v>
      </c>
      <c r="C86" s="28">
        <f>C81*C63</f>
        <v>0</v>
      </c>
    </row>
    <row r="87" spans="2:3" ht="15.75">
      <c r="B87" s="7" t="s">
        <v>34</v>
      </c>
      <c r="C87" s="43">
        <f>IF(C55=0,0,C86/C55)</f>
        <v>0</v>
      </c>
    </row>
    <row r="88" spans="2:3" ht="16.5" thickBot="1">
      <c r="B88" s="6" t="s">
        <v>38</v>
      </c>
      <c r="C88" s="30">
        <f>IF(C56=0,0,C86/C56)</f>
        <v>0</v>
      </c>
    </row>
    <row r="89" ht="13.5" thickBot="1"/>
    <row r="90" spans="2:3" ht="12.75">
      <c r="B90" s="40" t="s">
        <v>30</v>
      </c>
      <c r="C90" s="41"/>
    </row>
    <row r="91" spans="2:3" ht="12.75">
      <c r="B91" s="1" t="s">
        <v>35</v>
      </c>
      <c r="C91" s="31">
        <f>IF(C56=0,0,C55/C56)</f>
        <v>0.8888888888888888</v>
      </c>
    </row>
    <row r="92" spans="2:3" ht="12.75">
      <c r="B92" s="1" t="s">
        <v>17</v>
      </c>
      <c r="C92" s="31">
        <f>IF(C57=0,0,(C67+C68+C69+C70)/C57)</f>
        <v>0.4190857142857143</v>
      </c>
    </row>
    <row r="93" spans="2:3" ht="12.75">
      <c r="B93" s="1" t="s">
        <v>16</v>
      </c>
      <c r="C93" s="31">
        <f>IF((F67+F69+F70)=0,0,F68/(F67+F69+F70))</f>
        <v>2.9344797300420655</v>
      </c>
    </row>
    <row r="94" spans="2:3" ht="13.5" thickBot="1">
      <c r="B94" s="3" t="s">
        <v>23</v>
      </c>
      <c r="C94" s="32">
        <f>IF(C78=0,0,C71/C78)</f>
        <v>1.801367195767196</v>
      </c>
    </row>
    <row r="101" ht="12.75">
      <c r="B101" t="s">
        <v>44</v>
      </c>
    </row>
    <row r="102" ht="12.75">
      <c r="B102" s="4" t="s">
        <v>15</v>
      </c>
    </row>
    <row r="103" ht="13.5" thickBot="1"/>
    <row r="104" spans="2:3" ht="13.5" thickBot="1">
      <c r="B104" s="37" t="s">
        <v>25</v>
      </c>
      <c r="C104" s="38"/>
    </row>
    <row r="105" spans="2:3" ht="12.75">
      <c r="B105" s="19"/>
      <c r="C105" s="20" t="s">
        <v>8</v>
      </c>
    </row>
    <row r="106" spans="2:3" ht="14.25">
      <c r="B106" s="8" t="s">
        <v>40</v>
      </c>
      <c r="C106" s="33">
        <v>4129</v>
      </c>
    </row>
    <row r="107" spans="2:3" ht="14.25">
      <c r="B107" s="8" t="s">
        <v>39</v>
      </c>
      <c r="C107" s="33">
        <v>4500</v>
      </c>
    </row>
    <row r="108" spans="2:3" ht="14.25">
      <c r="B108" s="8" t="s">
        <v>22</v>
      </c>
      <c r="C108" s="33">
        <f>C107*3.5</f>
        <v>15750</v>
      </c>
    </row>
    <row r="109" spans="2:4" ht="15" thickBot="1">
      <c r="B109" s="11" t="s">
        <v>21</v>
      </c>
      <c r="C109" s="34">
        <f>C108*0.9</f>
        <v>14175</v>
      </c>
      <c r="D109" t="s">
        <v>41</v>
      </c>
    </row>
    <row r="110" spans="2:3" ht="13.5" thickBot="1">
      <c r="B110" s="2"/>
      <c r="C110" s="2"/>
    </row>
    <row r="111" spans="2:3" ht="13.5" thickBot="1">
      <c r="B111" s="37" t="s">
        <v>31</v>
      </c>
      <c r="C111" s="38"/>
    </row>
    <row r="112" spans="2:3" ht="15.75">
      <c r="B112" s="5" t="s">
        <v>9</v>
      </c>
      <c r="C112" s="35">
        <v>23.5</v>
      </c>
    </row>
    <row r="113" spans="2:3" ht="15.75">
      <c r="B113" s="7" t="s">
        <v>10</v>
      </c>
      <c r="C113" s="16">
        <v>28</v>
      </c>
    </row>
    <row r="114" spans="2:3" ht="13.5" thickBot="1">
      <c r="B114" s="6" t="s">
        <v>14</v>
      </c>
      <c r="C114" s="36">
        <v>0</v>
      </c>
    </row>
    <row r="115" spans="2:3" ht="13.5" thickBot="1">
      <c r="B115" s="2"/>
      <c r="C115" s="2"/>
    </row>
    <row r="116" spans="2:6" ht="13.5" thickBot="1">
      <c r="B116" s="37" t="s">
        <v>26</v>
      </c>
      <c r="C116" s="39"/>
      <c r="D116" s="39"/>
      <c r="E116" s="39"/>
      <c r="F116" s="38"/>
    </row>
    <row r="117" spans="2:6" ht="15.75">
      <c r="B117" s="19"/>
      <c r="C117" s="21" t="s">
        <v>24</v>
      </c>
      <c r="D117" s="22" t="s">
        <v>4</v>
      </c>
      <c r="E117" s="22" t="s">
        <v>5</v>
      </c>
      <c r="F117" s="23" t="s">
        <v>6</v>
      </c>
    </row>
    <row r="118" spans="2:6" ht="12.75">
      <c r="B118" s="8" t="s">
        <v>0</v>
      </c>
      <c r="C118" s="15">
        <v>3281</v>
      </c>
      <c r="D118" s="15">
        <v>0.3</v>
      </c>
      <c r="E118" s="15">
        <v>1</v>
      </c>
      <c r="F118" s="26">
        <f>C118*D118*E118</f>
        <v>984.3</v>
      </c>
    </row>
    <row r="119" spans="2:6" ht="12.75">
      <c r="B119" s="8" t="s">
        <v>1</v>
      </c>
      <c r="C119" s="15">
        <f>C118*0.8</f>
        <v>2624.8</v>
      </c>
      <c r="D119" s="15">
        <v>1.3</v>
      </c>
      <c r="E119" s="15">
        <v>1</v>
      </c>
      <c r="F119" s="26">
        <f>C119*D119*E119</f>
        <v>3412.2400000000002</v>
      </c>
    </row>
    <row r="120" spans="2:6" ht="12.75">
      <c r="B120" s="8" t="s">
        <v>2</v>
      </c>
      <c r="C120" s="15">
        <v>1089</v>
      </c>
      <c r="D120" s="15">
        <v>0.2</v>
      </c>
      <c r="E120" s="15">
        <v>1</v>
      </c>
      <c r="F120" s="26">
        <f>C120*D120*E120</f>
        <v>217.8</v>
      </c>
    </row>
    <row r="121" spans="2:6" ht="12.75">
      <c r="B121" s="9" t="s">
        <v>3</v>
      </c>
      <c r="C121" s="15">
        <v>529</v>
      </c>
      <c r="D121" s="15">
        <v>0.2</v>
      </c>
      <c r="E121" s="15">
        <v>0.5</v>
      </c>
      <c r="F121" s="26">
        <f>C121*D121*E121</f>
        <v>52.900000000000006</v>
      </c>
    </row>
    <row r="122" spans="2:6" ht="16.5" thickBot="1">
      <c r="B122" s="10" t="s">
        <v>20</v>
      </c>
      <c r="C122" s="25">
        <f>F118+F119+F120+F121</f>
        <v>4667.24</v>
      </c>
      <c r="D122" s="13"/>
      <c r="E122" s="13"/>
      <c r="F122" s="14"/>
    </row>
    <row r="123" ht="13.5" thickBot="1"/>
    <row r="124" spans="2:3" ht="13.5" thickBot="1">
      <c r="B124" s="37" t="s">
        <v>27</v>
      </c>
      <c r="C124" s="38"/>
    </row>
    <row r="125" spans="2:3" ht="14.25">
      <c r="B125" s="19"/>
      <c r="C125" s="24" t="s">
        <v>7</v>
      </c>
    </row>
    <row r="126" spans="2:3" ht="12.75">
      <c r="B126" s="18" t="s">
        <v>12</v>
      </c>
      <c r="C126" s="17">
        <v>1</v>
      </c>
    </row>
    <row r="127" spans="2:3" ht="12.75">
      <c r="B127" s="1" t="s">
        <v>13</v>
      </c>
      <c r="C127" s="17">
        <v>1.2</v>
      </c>
    </row>
    <row r="128" spans="2:4" ht="12.75">
      <c r="B128" s="8" t="s">
        <v>11</v>
      </c>
      <c r="C128" s="16">
        <v>0.5</v>
      </c>
      <c r="D128" t="s">
        <v>32</v>
      </c>
    </row>
    <row r="129" spans="2:3" ht="16.5" thickBot="1">
      <c r="B129" s="10" t="s">
        <v>36</v>
      </c>
      <c r="C129" s="27">
        <f>C126*C127/3.6*C128*C109</f>
        <v>2362.5</v>
      </c>
    </row>
    <row r="130" ht="13.5" thickBot="1"/>
    <row r="131" spans="2:3" ht="13.5" thickBot="1">
      <c r="B131" s="37" t="s">
        <v>28</v>
      </c>
      <c r="C131" s="38"/>
    </row>
    <row r="132" spans="2:3" ht="12.75">
      <c r="B132" s="12" t="s">
        <v>18</v>
      </c>
      <c r="C132" s="28">
        <f>(C122+C129)*1.1*(C112-C113)/1000</f>
        <v>-34.797213000000006</v>
      </c>
    </row>
    <row r="133" spans="2:3" ht="15.75">
      <c r="B133" s="7" t="s">
        <v>33</v>
      </c>
      <c r="C133" s="42">
        <f>IF(C106=0,0,C132/C106*1000)</f>
        <v>-8.427515863405183</v>
      </c>
    </row>
    <row r="134" spans="2:3" ht="16.5" thickBot="1">
      <c r="B134" s="6" t="s">
        <v>37</v>
      </c>
      <c r="C134" s="29">
        <f>IF(C107=0,0,C132/C107*1000)</f>
        <v>-7.732714000000001</v>
      </c>
    </row>
    <row r="135" ht="13.5" thickBot="1"/>
    <row r="136" spans="2:3" ht="13.5" thickBot="1">
      <c r="B136" s="37" t="s">
        <v>29</v>
      </c>
      <c r="C136" s="38"/>
    </row>
    <row r="137" spans="2:3" ht="12.75">
      <c r="B137" s="12" t="s">
        <v>19</v>
      </c>
      <c r="C137" s="28">
        <f>C132*C114</f>
        <v>0</v>
      </c>
    </row>
    <row r="138" spans="2:3" ht="15.75">
      <c r="B138" s="7" t="s">
        <v>34</v>
      </c>
      <c r="C138" s="43">
        <f>IF(C106=0,0,C137/C106)</f>
        <v>0</v>
      </c>
    </row>
    <row r="139" spans="2:3" ht="16.5" thickBot="1">
      <c r="B139" s="6" t="s">
        <v>38</v>
      </c>
      <c r="C139" s="30">
        <f>IF(C107=0,0,C137/C107)</f>
        <v>0</v>
      </c>
    </row>
    <row r="140" ht="13.5" thickBot="1"/>
    <row r="141" spans="2:3" ht="12.75">
      <c r="B141" s="40" t="s">
        <v>30</v>
      </c>
      <c r="C141" s="41"/>
    </row>
    <row r="142" spans="2:3" ht="12.75">
      <c r="B142" s="1" t="s">
        <v>35</v>
      </c>
      <c r="C142" s="31">
        <f>IF(C107=0,0,C106/C107)</f>
        <v>0.9175555555555556</v>
      </c>
    </row>
    <row r="143" spans="2:3" ht="12.75">
      <c r="B143" s="1" t="s">
        <v>17</v>
      </c>
      <c r="C143" s="31">
        <f>IF(C108=0,0,(C118+C119+C120+C121)/C108)</f>
        <v>0.4777015873015873</v>
      </c>
    </row>
    <row r="144" spans="2:3" ht="12.75">
      <c r="B144" s="1" t="s">
        <v>16</v>
      </c>
      <c r="C144" s="31">
        <f>IF((F118+F120+F121)=0,0,F119/(F118+F120+F121))</f>
        <v>2.7189163346613547</v>
      </c>
    </row>
    <row r="145" spans="2:3" ht="13.5" thickBot="1">
      <c r="B145" s="3" t="s">
        <v>23</v>
      </c>
      <c r="C145" s="32">
        <f>IF(C129=0,0,C122/C129)</f>
        <v>1.9755513227513226</v>
      </c>
    </row>
  </sheetData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75" r:id="rId14"/>
  <colBreaks count="1" manualBreakCount="1">
    <brk id="13" min="1" max="45" man="1"/>
  </colBreaks>
  <legacyDrawing r:id="rId13"/>
  <oleObjects>
    <oleObject progId="Equation.DSMT4" shapeId="486816" r:id="rId1"/>
    <oleObject progId="Equation.DSMT4" shapeId="489829" r:id="rId2"/>
    <oleObject progId="Equation.DSMT4" shapeId="493278" r:id="rId3"/>
    <oleObject progId="Equation.DSMT4" shapeId="519342" r:id="rId4"/>
    <oleObject progId="Equation.DSMT4" shapeId="87145" r:id="rId5"/>
    <oleObject progId="Equation.DSMT4" shapeId="87146" r:id="rId6"/>
    <oleObject progId="Equation.DSMT4" shapeId="87147" r:id="rId7"/>
    <oleObject progId="Equation.DSMT4" shapeId="87148" r:id="rId8"/>
    <oleObject progId="Equation.DSMT4" shapeId="88496" r:id="rId9"/>
    <oleObject progId="Equation.DSMT4" shapeId="88497" r:id="rId10"/>
    <oleObject progId="Equation.DSMT4" shapeId="88498" r:id="rId11"/>
    <oleObject progId="Equation.DSMT4" shapeId="88499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comalike</cp:lastModifiedBy>
  <cp:lastPrinted>2008-06-12T16:08:18Z</cp:lastPrinted>
  <dcterms:created xsi:type="dcterms:W3CDTF">2008-03-11T16:45:34Z</dcterms:created>
  <dcterms:modified xsi:type="dcterms:W3CDTF">2008-06-12T16:08:36Z</dcterms:modified>
  <cp:category/>
  <cp:version/>
  <cp:contentType/>
  <cp:contentStatus/>
</cp:coreProperties>
</file>