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250" activeTab="0"/>
  </bookViews>
  <sheets>
    <sheet name="Herstellungsenergie" sheetId="1" r:id="rId1"/>
    <sheet name="Diagramm HE" sheetId="2" r:id="rId2"/>
  </sheets>
  <externalReferences>
    <externalReference r:id="rId5"/>
    <externalReference r:id="rId6"/>
  </externalReferences>
  <definedNames>
    <definedName name="_xlnm.Print_Area" localSheetId="0">'Herstellungsenergie'!$B$2:$F$58</definedName>
  </definedNames>
  <calcPr fullCalcOnLoad="1"/>
</workbook>
</file>

<file path=xl/sharedStrings.xml><?xml version="1.0" encoding="utf-8"?>
<sst xmlns="http://schemas.openxmlformats.org/spreadsheetml/2006/main" count="94" uniqueCount="89">
  <si>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</si>
  <si>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</si>
  <si>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</si>
  <si>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</si>
  <si>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</si>
  <si>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</si>
  <si>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</si>
  <si>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</si>
  <si>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</si>
  <si>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</si>
  <si>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</si>
  <si>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</si>
  <si>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</si>
  <si>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</si>
  <si>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</si>
  <si>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</si>
  <si>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</si>
  <si>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</si>
  <si>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</si>
  <si>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</si>
  <si>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</si>
  <si>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</si>
  <si>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</si>
  <si>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</si>
  <si>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</si>
  <si>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</si>
  <si>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</si>
  <si>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</si>
  <si>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</si>
  <si>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</si>
  <si>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</si>
  <si>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</si>
  <si>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</si>
  <si>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</si>
  <si>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</si>
  <si>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</si>
  <si>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</si>
  <si>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</si>
  <si>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</si>
  <si>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</si>
  <si>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</si>
  <si>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</si>
  <si>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</si>
  <si>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</si>
  <si>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</si>
  <si>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</si>
  <si>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</si>
  <si>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</si>
  <si>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</si>
  <si>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</si>
  <si>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</si>
  <si>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</si>
  <si>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</si>
  <si>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</si>
  <si>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</si>
  <si>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</si>
  <si>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</si>
  <si>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Glasflächen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</si>
  <si>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</si>
  <si>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</si>
  <si>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</si>
  <si>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</si>
  <si>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</si>
  <si>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</si>
  <si>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</si>
  <si>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</si>
  <si>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</si>
  <si>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</si>
  <si>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</si>
  <si>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</si>
  <si>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</si>
  <si>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</si>
  <si>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</si>
  <si>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</si>
  <si>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</si>
  <si>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</si>
  <si>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(BRI * 0.7)</t>
  </si>
  <si>
    <t>Lehm</t>
  </si>
  <si>
    <t>Stahlbeton Kern</t>
  </si>
  <si>
    <t>Fußbodendämmung</t>
  </si>
  <si>
    <t>Gipskarton</t>
  </si>
  <si>
    <t>PU - Schaum</t>
  </si>
  <si>
    <t>MWh</t>
  </si>
  <si>
    <t>spez. HE [kWh/m³]</t>
  </si>
  <si>
    <t>Stahlbeton Untergeschoß</t>
  </si>
  <si>
    <t>Stahlbeton Fundament</t>
  </si>
  <si>
    <t>1500 m³ STB</t>
  </si>
  <si>
    <t>25000 m³ Lehm</t>
  </si>
  <si>
    <t>es fehlen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</si>
</sst>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.##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center"/>
    </xf>
    <xf numFmtId="0" fontId="2" fillId="2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7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8" xfId="0" applyFill="1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2" fontId="0" fillId="0" borderId="5" xfId="0" applyNumberFormat="1" applyBorder="1" applyAlignment="1">
      <alignment horizont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3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4" xfId="0" applyFont="1" applyBorder="1" applyAlignment="1">
      <alignment/>
    </xf>
    <xf numFmtId="0" fontId="9" fillId="0" borderId="0" xfId="0" applyFont="1" applyAlignment="1">
      <alignment/>
    </xf>
    <xf numFmtId="4" fontId="2" fillId="3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5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10" fontId="2" fillId="3" borderId="18" xfId="19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4" borderId="7" xfId="0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3" fontId="2" fillId="3" borderId="23" xfId="0" applyNumberFormat="1" applyFont="1" applyFill="1" applyBorder="1" applyAlignment="1">
      <alignment horizontal="center"/>
    </xf>
    <xf numFmtId="10" fontId="2" fillId="3" borderId="24" xfId="19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0" fillId="5" borderId="16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79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9" fontId="0" fillId="0" borderId="9" xfId="19" applyFont="1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17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3" fontId="0" fillId="0" borderId="21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75"/>
          <c:w val="0.71575"/>
          <c:h val="0.9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 Kern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0.08800160016001601</c:v>
                </c:pt>
              </c:numCache>
            </c:numRef>
          </c:val>
        </c:ser>
        <c:ser>
          <c:idx val="2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0.020814581458145815</c:v>
                </c:pt>
              </c:numCache>
            </c:numRef>
          </c:val>
        </c:ser>
        <c:ser>
          <c:idx val="3"/>
          <c:order val="2"/>
          <c:tx>
            <c:strRef>
              <c:f>Herstellungsenergie!$B$41</c:f>
              <c:strCache>
                <c:ptCount val="1"/>
                <c:pt idx="0">
                  <c:v>Holzbau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0.029142914291429144</c:v>
                </c:pt>
              </c:numCache>
            </c:numRef>
          </c:val>
        </c:ser>
        <c:ser>
          <c:idx val="4"/>
          <c:order val="3"/>
          <c:tx>
            <c:strRef>
              <c:f>Herstellungsenergie!$B$42</c:f>
              <c:strCache>
                <c:ptCount val="1"/>
                <c:pt idx="0">
                  <c:v>Lehm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0.07954545454545456</c:v>
                </c:pt>
              </c:numCache>
            </c:numRef>
          </c:val>
        </c:ser>
        <c:ser>
          <c:idx val="5"/>
          <c:order val="4"/>
          <c:tx>
            <c:strRef>
              <c:f>Herstellungsenergie!$B$43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1.332933293329333E-05</c:v>
                </c:pt>
              </c:numCache>
            </c:numRef>
          </c:val>
        </c:ser>
        <c:ser>
          <c:idx val="6"/>
          <c:order val="5"/>
          <c:tx>
            <c:strRef>
              <c:f>Herstellungsenergie!$B$44</c:f>
              <c:strCache>
                <c:ptCount val="1"/>
                <c:pt idx="0">
                  <c:v>Kupfer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8.122562256225625E-05</c:v>
                </c:pt>
              </c:numCache>
            </c:numRef>
          </c:val>
        </c:ser>
        <c:ser>
          <c:idx val="7"/>
          <c:order val="6"/>
          <c:tx>
            <c:strRef>
              <c:f>Herstellungsenergie!$B$45</c:f>
              <c:strCache>
                <c:ptCount val="1"/>
                <c:pt idx="0">
                  <c:v>Aluminium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0.0007850785078507852</c:v>
                </c:pt>
              </c:numCache>
            </c:numRef>
          </c:val>
        </c:ser>
        <c:ser>
          <c:idx val="8"/>
          <c:order val="7"/>
          <c:tx>
            <c:strRef>
              <c:f>Herstellungsenergie!$B$46</c:f>
              <c:strCache>
                <c:ptCount val="1"/>
                <c:pt idx="0">
                  <c:v>Fußbodendämmung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0.026252625262526252</c:v>
                </c:pt>
              </c:numCache>
            </c:numRef>
          </c:val>
        </c:ser>
        <c:ser>
          <c:idx val="9"/>
          <c:order val="8"/>
          <c:tx>
            <c:strRef>
              <c:f>Herstellungsenergie!$B$47</c:f>
              <c:strCache>
                <c:ptCount val="1"/>
                <c:pt idx="0">
                  <c:v>Gipskarton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0.007875787578757875</c:v>
                </c:pt>
              </c:numCache>
            </c:numRef>
          </c:val>
        </c:ser>
        <c:ser>
          <c:idx val="10"/>
          <c:order val="9"/>
          <c:tx>
            <c:strRef>
              <c:f>Herstellungsenergie!$B$48</c:f>
              <c:strCache>
                <c:ptCount val="1"/>
                <c:pt idx="0">
                  <c:v>PU - Schaum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6.530253025302529E-05</c:v>
                </c:pt>
              </c:numCache>
            </c:numRef>
          </c:val>
        </c:ser>
        <c:ser>
          <c:idx val="11"/>
          <c:order val="10"/>
          <c:tx>
            <c:strRef>
              <c:f>Herstellungsenergie!$B$49</c:f>
              <c:strCache>
                <c:ptCount val="1"/>
                <c:pt idx="0">
                  <c:v>Stahlbeton Untergeschoß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0.06280628062806282</c:v>
                </c:pt>
              </c:numCache>
            </c:numRef>
          </c:val>
        </c:ser>
        <c:ser>
          <c:idx val="12"/>
          <c:order val="11"/>
          <c:tx>
            <c:strRef>
              <c:f>Herstellungsenergie!$B$50</c:f>
              <c:strCache>
                <c:ptCount val="1"/>
                <c:pt idx="0">
                  <c:v>Stahlbeton Fundament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0.06897689768976897</c:v>
                </c:pt>
              </c:numCache>
            </c:numRef>
          </c:val>
        </c:ser>
        <c:ser>
          <c:idx val="13"/>
          <c:order val="12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</c:numCache>
            </c:numRef>
          </c:val>
        </c:ser>
        <c:ser>
          <c:idx val="14"/>
          <c:order val="13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</c:numCache>
            </c:numRef>
          </c:val>
        </c:ser>
        <c:ser>
          <c:idx val="15"/>
          <c:order val="14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</c:numCache>
            </c:numRef>
          </c:val>
        </c:ser>
        <c:ser>
          <c:idx val="16"/>
          <c:order val="15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</c:numCache>
            </c:numRef>
          </c:val>
        </c:ser>
        <c:ser>
          <c:idx val="33"/>
          <c:order val="16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0.3156389223922392</c:v>
                </c:pt>
              </c:numCache>
            </c:numRef>
          </c:val>
        </c:ser>
        <c:ser>
          <c:idx val="35"/>
          <c:order val="17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18779208"/>
        <c:axId val="12688969"/>
      </c:barChart>
      <c:catAx>
        <c:axId val="18779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2688969"/>
        <c:crosses val="autoZero"/>
        <c:auto val="1"/>
        <c:lblOffset val="100"/>
        <c:noMultiLvlLbl val="0"/>
      </c:catAx>
      <c:valAx>
        <c:axId val="1268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7920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0675"/>
          <c:w val="0.3735"/>
          <c:h val="0.7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0.71</cdr:y>
    </cdr:from>
    <cdr:to>
      <cdr:x>0.27425</cdr:x>
      <cdr:y>0.77725</cdr:y>
    </cdr:to>
    <cdr:sp>
      <cdr:nvSpPr>
        <cdr:cNvPr id="1" name="Line 3"/>
        <cdr:cNvSpPr>
          <a:spLocks/>
        </cdr:cNvSpPr>
      </cdr:nvSpPr>
      <cdr:spPr>
        <a:xfrm flipV="1">
          <a:off x="2286000" y="40767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0.71</cdr:y>
    </cdr:from>
    <cdr:to>
      <cdr:x>0.27425</cdr:x>
      <cdr:y>0.73475</cdr:y>
    </cdr:to>
    <cdr:sp>
      <cdr:nvSpPr>
        <cdr:cNvPr id="2" name="Line 4"/>
        <cdr:cNvSpPr>
          <a:spLocks/>
        </cdr:cNvSpPr>
      </cdr:nvSpPr>
      <cdr:spPr>
        <a:xfrm flipH="1">
          <a:off x="2286000" y="4076700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0.69975</cdr:y>
    </cdr:from>
    <cdr:to>
      <cdr:x>0.27425</cdr:x>
      <cdr:y>0.70075</cdr:y>
    </cdr:to>
    <cdr:sp>
      <cdr:nvSpPr>
        <cdr:cNvPr id="3" name="Line 5"/>
        <cdr:cNvSpPr>
          <a:spLocks/>
        </cdr:cNvSpPr>
      </cdr:nvSpPr>
      <cdr:spPr>
        <a:xfrm flipH="1" flipV="1">
          <a:off x="2286000" y="401002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0.66775</cdr:y>
    </cdr:from>
    <cdr:to>
      <cdr:x>0.27425</cdr:x>
      <cdr:y>0.69425</cdr:y>
    </cdr:to>
    <cdr:sp>
      <cdr:nvSpPr>
        <cdr:cNvPr id="4" name="Line 6"/>
        <cdr:cNvSpPr>
          <a:spLocks/>
        </cdr:cNvSpPr>
      </cdr:nvSpPr>
      <cdr:spPr>
        <a:xfrm flipH="1" flipV="1">
          <a:off x="2286000" y="3829050"/>
          <a:ext cx="257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0.61375</cdr:y>
    </cdr:from>
    <cdr:to>
      <cdr:x>0.27425</cdr:x>
      <cdr:y>0.688</cdr:y>
    </cdr:to>
    <cdr:sp>
      <cdr:nvSpPr>
        <cdr:cNvPr id="5" name="Line 7"/>
        <cdr:cNvSpPr>
          <a:spLocks/>
        </cdr:cNvSpPr>
      </cdr:nvSpPr>
      <cdr:spPr>
        <a:xfrm>
          <a:off x="2286000" y="3524250"/>
          <a:ext cx="257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0.58</cdr:y>
    </cdr:from>
    <cdr:to>
      <cdr:x>0.27425</cdr:x>
      <cdr:y>0.68325</cdr:y>
    </cdr:to>
    <cdr:sp>
      <cdr:nvSpPr>
        <cdr:cNvPr id="6" name="Line 8"/>
        <cdr:cNvSpPr>
          <a:spLocks/>
        </cdr:cNvSpPr>
      </cdr:nvSpPr>
      <cdr:spPr>
        <a:xfrm flipH="1" flipV="1">
          <a:off x="2286000" y="3324225"/>
          <a:ext cx="2571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43575"/>
    <xdr:graphicFrame>
      <xdr:nvGraphicFramePr>
        <xdr:cNvPr id="1" name="Shape 1025"/>
        <xdr:cNvGraphicFramePr/>
      </xdr:nvGraphicFramePr>
      <xdr:xfrm>
        <a:off x="0" y="0"/>
        <a:ext cx="92773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E\A+E\Warmebedarfsabsch&#228;tzung_AuE_06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E\A+E\Lehm_Herstellungsenergie_Photovolta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ühlbedarf_3G"/>
      <sheetName val="Kühlbedarf_4G"/>
      <sheetName val="Summe_Kühl"/>
      <sheetName val="Wärme_3G"/>
      <sheetName val="Wärme_4G"/>
      <sheetName val="Summe_Wärme"/>
    </sheetNames>
    <sheetDataSet>
      <sheetData sheetId="2">
        <row r="11">
          <cell r="C11">
            <v>4200</v>
          </cell>
        </row>
        <row r="12">
          <cell r="C12">
            <v>5040</v>
          </cell>
        </row>
        <row r="13">
          <cell r="C13">
            <v>31080</v>
          </cell>
        </row>
        <row r="14">
          <cell r="C14">
            <v>21756</v>
          </cell>
        </row>
      </sheetData>
      <sheetData sheetId="5">
        <row r="18">
          <cell r="C18">
            <v>4396</v>
          </cell>
        </row>
        <row r="19">
          <cell r="C19">
            <v>1382</v>
          </cell>
        </row>
        <row r="20">
          <cell r="C20">
            <v>1110</v>
          </cell>
        </row>
        <row r="21">
          <cell r="C21">
            <v>1110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hm_Herstellungsenergie"/>
      <sheetName val="Photovoltaik"/>
      <sheetName val="Berechnung_Photovoltaik"/>
    </sheetNames>
    <sheetDataSet>
      <sheetData sheetId="0">
        <row r="13">
          <cell r="D13">
            <v>0.6</v>
          </cell>
          <cell r="F13">
            <v>495.59999999999997</v>
          </cell>
        </row>
        <row r="18">
          <cell r="F18">
            <v>4242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64"/>
  <sheetViews>
    <sheetView tabSelected="1" view="pageBreakPreview" zoomScale="60" workbookViewId="0" topLeftCell="A1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7</v>
      </c>
    </row>
    <row r="3" spans="2:3" ht="12.75">
      <c r="B3" s="13" t="s">
        <v>10</v>
      </c>
      <c r="C3" s="10"/>
    </row>
    <row r="4" spans="2:3" ht="12.75">
      <c r="B4" s="13" t="s">
        <v>11</v>
      </c>
      <c r="C4" s="13"/>
    </row>
    <row r="5" spans="2:3" ht="12.75">
      <c r="B5" s="13" t="s">
        <v>8</v>
      </c>
      <c r="C5" s="12"/>
    </row>
    <row r="6" spans="2:3" ht="12.75">
      <c r="B6" s="72" t="s">
        <v>71</v>
      </c>
      <c r="C6" s="73"/>
    </row>
    <row r="8" spans="2:3" ht="12.75">
      <c r="B8" s="1" t="s">
        <v>42</v>
      </c>
      <c r="C8" s="11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96"/>
      <c r="C11" s="97" t="s">
        <v>1</v>
      </c>
    </row>
    <row r="12" spans="2:3" ht="14.25">
      <c r="B12" s="6" t="s">
        <v>2</v>
      </c>
      <c r="C12" s="99">
        <f>'[1]Summe_Kühl'!$C$11</f>
        <v>4200</v>
      </c>
    </row>
    <row r="13" spans="2:3" ht="14.25">
      <c r="B13" s="6" t="s">
        <v>3</v>
      </c>
      <c r="C13" s="99">
        <f>'[1]Summe_Kühl'!$C$12</f>
        <v>5040</v>
      </c>
    </row>
    <row r="14" spans="2:3" ht="14.25">
      <c r="B14" s="6" t="s">
        <v>4</v>
      </c>
      <c r="C14" s="99">
        <f>'[1]Summe_Kühl'!$C$13</f>
        <v>31080</v>
      </c>
    </row>
    <row r="15" spans="2:9" ht="16.5" thickBot="1">
      <c r="B15" s="16" t="s">
        <v>5</v>
      </c>
      <c r="C15" s="99">
        <f>'[1]Summe_Kühl'!$C$14</f>
        <v>21756</v>
      </c>
      <c r="D15" t="s">
        <v>76</v>
      </c>
      <c r="E15" s="61"/>
      <c r="I15" s="1" t="s">
        <v>9</v>
      </c>
    </row>
    <row r="16" spans="2:3" ht="13.5" thickBot="1">
      <c r="B16" s="9"/>
      <c r="C16" s="18"/>
    </row>
    <row r="17" spans="2:3" ht="13.5" thickBot="1">
      <c r="B17" s="2" t="s">
        <v>23</v>
      </c>
      <c r="C17" s="3"/>
    </row>
    <row r="18" spans="2:12" ht="12.75">
      <c r="B18" s="96"/>
      <c r="C18" s="97"/>
      <c r="I18" s="8" t="s">
        <v>75</v>
      </c>
      <c r="J18" s="5"/>
      <c r="K18" s="8"/>
      <c r="L18" s="23"/>
    </row>
    <row r="19" spans="2:12" ht="25.5">
      <c r="B19" s="6" t="s">
        <v>25</v>
      </c>
      <c r="C19" s="99">
        <f>'[2]Lehm_Herstellungsenergie'!$F$18</f>
        <v>4242</v>
      </c>
      <c r="D19" s="95">
        <f>'[2]Lehm_Herstellungsenergie'!$F$13</f>
        <v>495.59999999999997</v>
      </c>
      <c r="I19" s="24" t="s">
        <v>13</v>
      </c>
      <c r="J19" s="19" t="s">
        <v>17</v>
      </c>
      <c r="K19" s="19" t="s">
        <v>18</v>
      </c>
      <c r="L19" s="25" t="s">
        <v>19</v>
      </c>
    </row>
    <row r="20" spans="2:12" ht="12.75">
      <c r="B20" s="6" t="s">
        <v>26</v>
      </c>
      <c r="C20" s="100">
        <v>2000</v>
      </c>
      <c r="D20" s="84">
        <f>'[2]Lehm_Herstellungsenergie'!$D$13*1000</f>
        <v>600</v>
      </c>
      <c r="I20" s="26" t="s">
        <v>14</v>
      </c>
      <c r="J20" s="20">
        <v>1111</v>
      </c>
      <c r="K20" s="20">
        <v>1388</v>
      </c>
      <c r="L20" s="7">
        <v>1667</v>
      </c>
    </row>
    <row r="21" spans="2:12" ht="12.75">
      <c r="B21" s="6" t="s">
        <v>24</v>
      </c>
      <c r="C21" s="15">
        <f>C19*C20+D20*D19+C39*D39</f>
        <v>9485302.4</v>
      </c>
      <c r="I21" s="26" t="s">
        <v>15</v>
      </c>
      <c r="J21" s="20">
        <v>1528</v>
      </c>
      <c r="K21" s="20">
        <v>1806</v>
      </c>
      <c r="L21" s="7">
        <v>2083</v>
      </c>
    </row>
    <row r="22" spans="2:12" ht="15" thickBot="1">
      <c r="B22" s="30" t="s">
        <v>45</v>
      </c>
      <c r="C22" s="21">
        <f>IF(C14=0,0,C21/C14)</f>
        <v>305.18990990990994</v>
      </c>
      <c r="D22" s="83" t="s">
        <v>56</v>
      </c>
      <c r="I22" s="27" t="s">
        <v>16</v>
      </c>
      <c r="J22" s="28">
        <v>1944</v>
      </c>
      <c r="K22" s="28">
        <v>2222</v>
      </c>
      <c r="L22" s="17">
        <v>2500</v>
      </c>
    </row>
    <row r="23" spans="2:4" ht="12.75">
      <c r="B23" s="6" t="s">
        <v>27</v>
      </c>
      <c r="C23" s="101">
        <f>'[1]Summe_Wärme'!$C$18+'[1]Summe_Wärme'!$C$20+'[1]Summe_Wärme'!$C$21</f>
        <v>6616</v>
      </c>
      <c r="D23" s="82" t="s">
        <v>12</v>
      </c>
    </row>
    <row r="24" spans="2:4" ht="12.75">
      <c r="B24" s="30" t="s">
        <v>54</v>
      </c>
      <c r="C24" s="53">
        <f>IF(C14=0,0,C23/C14)</f>
        <v>0.21287001287001286</v>
      </c>
      <c r="D24" s="83" t="s">
        <v>55</v>
      </c>
    </row>
    <row r="25" spans="2:4" ht="15.75">
      <c r="B25" s="6" t="s">
        <v>28</v>
      </c>
      <c r="C25" s="102">
        <f>'[1]Summe_Wärme'!$C$19</f>
        <v>1382</v>
      </c>
      <c r="D25" s="82"/>
    </row>
    <row r="26" spans="2:4" ht="15" thickBot="1">
      <c r="B26" s="59" t="s">
        <v>59</v>
      </c>
      <c r="C26" s="32">
        <f>IF(C12=0,0,C25/C12)</f>
        <v>0.32904761904761903</v>
      </c>
      <c r="D26" s="83" t="s">
        <v>74</v>
      </c>
    </row>
    <row r="27" spans="2:4" ht="13.5" thickBot="1">
      <c r="B27" s="63"/>
      <c r="C27" s="64"/>
      <c r="D27" s="31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10" ht="25.5" customHeight="1">
      <c r="B29" s="96"/>
      <c r="C29" s="97"/>
      <c r="H29" s="47"/>
      <c r="I29" s="8" t="s">
        <v>63</v>
      </c>
      <c r="J29" s="5"/>
    </row>
    <row r="30" spans="2:10" ht="12.75">
      <c r="B30" s="6" t="s">
        <v>20</v>
      </c>
      <c r="C30" s="99">
        <v>1111</v>
      </c>
      <c r="H30" s="60"/>
      <c r="I30" s="24"/>
      <c r="J30" s="25" t="s">
        <v>64</v>
      </c>
    </row>
    <row r="31" spans="2:10" ht="14.25">
      <c r="B31" s="30" t="s">
        <v>72</v>
      </c>
      <c r="C31" s="21">
        <f>C30*C13/1000</f>
        <v>5599.44</v>
      </c>
      <c r="D31" s="61"/>
      <c r="H31" s="52"/>
      <c r="I31" s="26" t="s">
        <v>6</v>
      </c>
      <c r="J31" s="7">
        <v>15</v>
      </c>
    </row>
    <row r="32" spans="2:10" ht="13.5" thickBot="1">
      <c r="B32" s="6" t="s">
        <v>61</v>
      </c>
      <c r="C32" s="103">
        <v>0.3</v>
      </c>
      <c r="H32" s="52"/>
      <c r="I32" s="27" t="s">
        <v>62</v>
      </c>
      <c r="J32" s="17">
        <v>30</v>
      </c>
    </row>
    <row r="33" spans="2:9" ht="12.75">
      <c r="B33" s="30" t="s">
        <v>65</v>
      </c>
      <c r="C33" s="21">
        <f>C31/(1-C32)</f>
        <v>7999.2</v>
      </c>
      <c r="F33" s="29"/>
      <c r="G33" s="14"/>
      <c r="H33" s="14"/>
      <c r="I33" s="14"/>
    </row>
    <row r="34" spans="2:3" ht="12.75">
      <c r="B34" s="6" t="s">
        <v>21</v>
      </c>
      <c r="C34" s="62">
        <v>30</v>
      </c>
    </row>
    <row r="35" spans="2:5" ht="13.5" thickBot="1">
      <c r="B35" s="59" t="s">
        <v>22</v>
      </c>
      <c r="C35" s="22">
        <f>C33/C34</f>
        <v>266.64</v>
      </c>
      <c r="E35" s="61"/>
    </row>
    <row r="36" spans="2:3" ht="13.5" thickBot="1">
      <c r="B36" s="9"/>
      <c r="C36" s="65"/>
    </row>
    <row r="37" spans="2:11" ht="13.5" thickBot="1">
      <c r="B37" s="48" t="s">
        <v>47</v>
      </c>
      <c r="C37" s="49"/>
      <c r="D37" s="49"/>
      <c r="E37" s="49"/>
      <c r="F37" s="50"/>
      <c r="I37" s="44" t="s">
        <v>43</v>
      </c>
      <c r="J37" s="45"/>
      <c r="K37" s="46"/>
    </row>
    <row r="38" spans="2:11" ht="12.75">
      <c r="B38" s="96" t="s">
        <v>48</v>
      </c>
      <c r="C38" s="98" t="s">
        <v>49</v>
      </c>
      <c r="D38" s="98" t="s">
        <v>83</v>
      </c>
      <c r="E38" s="98" t="s">
        <v>46</v>
      </c>
      <c r="F38" s="97" t="s">
        <v>53</v>
      </c>
      <c r="I38" s="41"/>
      <c r="J38" s="42" t="s">
        <v>44</v>
      </c>
      <c r="K38" s="43" t="s">
        <v>41</v>
      </c>
    </row>
    <row r="39" spans="2:11" ht="12.75">
      <c r="B39" s="104" t="s">
        <v>78</v>
      </c>
      <c r="C39" s="105">
        <f>3.5*7*4*0.2*2+(22-2*0.2)*4*7*2*0.2+(22-0.4)*(3.5-0.4)*0.2*7+3.1*0.15*4*7*5</f>
        <v>439.96400000000006</v>
      </c>
      <c r="D39" s="106">
        <v>1600</v>
      </c>
      <c r="E39" s="66">
        <f aca="true" t="shared" si="0" ref="E39:E50">C39*D39*0.001</f>
        <v>703.9424000000001</v>
      </c>
      <c r="F39" s="67">
        <f aca="true" t="shared" si="1" ref="F39:F50">IF($E$58=0,0,E39/$E$58)</f>
        <v>0.08800160016001601</v>
      </c>
      <c r="I39" s="33" t="s">
        <v>29</v>
      </c>
      <c r="J39" s="40">
        <v>2500</v>
      </c>
      <c r="K39" s="34">
        <v>1600</v>
      </c>
    </row>
    <row r="40" spans="2:11" ht="12.75">
      <c r="B40" s="104" t="s">
        <v>57</v>
      </c>
      <c r="C40" s="105">
        <v>11.1</v>
      </c>
      <c r="D40" s="106">
        <v>15000</v>
      </c>
      <c r="E40" s="66">
        <f t="shared" si="0"/>
        <v>166.5</v>
      </c>
      <c r="F40" s="67">
        <f t="shared" si="1"/>
        <v>0.020814581458145815</v>
      </c>
      <c r="I40" s="33" t="s">
        <v>30</v>
      </c>
      <c r="J40" s="40">
        <v>1400</v>
      </c>
      <c r="K40" s="34">
        <v>900</v>
      </c>
    </row>
    <row r="41" spans="2:11" ht="12.75">
      <c r="B41" s="104" t="s">
        <v>58</v>
      </c>
      <c r="C41" s="105">
        <v>496</v>
      </c>
      <c r="D41" s="106">
        <v>470</v>
      </c>
      <c r="E41" s="66">
        <f t="shared" si="0"/>
        <v>233.12</v>
      </c>
      <c r="F41" s="67">
        <f t="shared" si="1"/>
        <v>0.029142914291429144</v>
      </c>
      <c r="I41" s="33" t="s">
        <v>31</v>
      </c>
      <c r="J41" s="40">
        <v>1400</v>
      </c>
      <c r="K41" s="34">
        <v>500</v>
      </c>
    </row>
    <row r="42" spans="2:11" ht="12.75">
      <c r="B42" s="104" t="s">
        <v>77</v>
      </c>
      <c r="C42" s="105">
        <v>4242</v>
      </c>
      <c r="D42" s="106">
        <v>150</v>
      </c>
      <c r="E42" s="66">
        <f t="shared" si="0"/>
        <v>636.3000000000001</v>
      </c>
      <c r="F42" s="67">
        <f t="shared" si="1"/>
        <v>0.07954545454545456</v>
      </c>
      <c r="I42" s="33" t="s">
        <v>32</v>
      </c>
      <c r="J42" s="40">
        <v>2500</v>
      </c>
      <c r="K42" s="34">
        <v>15000</v>
      </c>
    </row>
    <row r="43" spans="2:11" ht="12.75">
      <c r="B43" s="104" t="s">
        <v>37</v>
      </c>
      <c r="C43" s="107">
        <f>C62</f>
        <v>0.006664</v>
      </c>
      <c r="D43" s="106">
        <v>16000</v>
      </c>
      <c r="E43" s="66">
        <f t="shared" si="0"/>
        <v>0.106624</v>
      </c>
      <c r="F43" s="67">
        <f t="shared" si="1"/>
        <v>1.332933293329333E-05</v>
      </c>
      <c r="I43" s="33" t="s">
        <v>33</v>
      </c>
      <c r="J43" s="40">
        <v>7800</v>
      </c>
      <c r="K43" s="34">
        <v>70000</v>
      </c>
    </row>
    <row r="44" spans="2:11" ht="12.75">
      <c r="B44" s="104" t="s">
        <v>35</v>
      </c>
      <c r="C44" s="107">
        <f>C61</f>
        <v>0.004998000000000001</v>
      </c>
      <c r="D44" s="106">
        <v>130000</v>
      </c>
      <c r="E44" s="66">
        <f t="shared" si="0"/>
        <v>0.6497400000000001</v>
      </c>
      <c r="F44" s="67">
        <f t="shared" si="1"/>
        <v>8.122562256225625E-05</v>
      </c>
      <c r="I44" s="33" t="s">
        <v>34</v>
      </c>
      <c r="J44" s="40">
        <v>2700</v>
      </c>
      <c r="K44" s="34">
        <v>200000</v>
      </c>
    </row>
    <row r="45" spans="2:11" ht="12.75">
      <c r="B45" s="104" t="s">
        <v>34</v>
      </c>
      <c r="C45" s="107">
        <f>(60+18.5)*2*0.001*0.2</f>
        <v>0.031400000000000004</v>
      </c>
      <c r="D45" s="106">
        <v>200000</v>
      </c>
      <c r="E45" s="66">
        <f t="shared" si="0"/>
        <v>6.280000000000001</v>
      </c>
      <c r="F45" s="67">
        <f t="shared" si="1"/>
        <v>0.0007850785078507852</v>
      </c>
      <c r="I45" s="33" t="s">
        <v>35</v>
      </c>
      <c r="J45" s="40">
        <v>8920</v>
      </c>
      <c r="K45" s="34">
        <v>130000</v>
      </c>
    </row>
    <row r="46" spans="2:11" ht="12.75">
      <c r="B46" s="104" t="s">
        <v>79</v>
      </c>
      <c r="C46" s="105">
        <f>C12*0.1</f>
        <v>420</v>
      </c>
      <c r="D46" s="106">
        <v>500</v>
      </c>
      <c r="E46" s="66">
        <f t="shared" si="0"/>
        <v>210</v>
      </c>
      <c r="F46" s="67">
        <f t="shared" si="1"/>
        <v>0.026252625262526252</v>
      </c>
      <c r="I46" s="33" t="s">
        <v>37</v>
      </c>
      <c r="J46" s="40">
        <v>1500</v>
      </c>
      <c r="K46" s="34">
        <v>16000</v>
      </c>
    </row>
    <row r="47" spans="2:11" ht="12.75">
      <c r="B47" s="104" t="s">
        <v>80</v>
      </c>
      <c r="C47" s="105">
        <f>C12*0.015</f>
        <v>63</v>
      </c>
      <c r="D47" s="106">
        <v>1000</v>
      </c>
      <c r="E47" s="66">
        <f t="shared" si="0"/>
        <v>63</v>
      </c>
      <c r="F47" s="67">
        <f t="shared" si="1"/>
        <v>0.007875787578757875</v>
      </c>
      <c r="I47" s="33" t="s">
        <v>38</v>
      </c>
      <c r="J47" s="40">
        <v>900</v>
      </c>
      <c r="K47" s="34">
        <v>1000</v>
      </c>
    </row>
    <row r="48" spans="2:11" ht="12.75">
      <c r="B48" s="104" t="s">
        <v>81</v>
      </c>
      <c r="C48" s="107">
        <f>(2.5+2.8)*2*0.02*0.02*16*7</f>
        <v>0.47487999999999997</v>
      </c>
      <c r="D48" s="106">
        <v>1100</v>
      </c>
      <c r="E48" s="66">
        <f t="shared" si="0"/>
        <v>0.5223679999999999</v>
      </c>
      <c r="F48" s="67">
        <f t="shared" si="1"/>
        <v>6.530253025302529E-05</v>
      </c>
      <c r="I48" s="33" t="s">
        <v>39</v>
      </c>
      <c r="J48" s="40">
        <v>20</v>
      </c>
      <c r="K48" s="34">
        <v>1100</v>
      </c>
    </row>
    <row r="49" spans="2:11" ht="12.75">
      <c r="B49" s="104" t="s">
        <v>84</v>
      </c>
      <c r="C49" s="105">
        <f>60*4*0.25*4+18.5*4*0.25*4</f>
        <v>314</v>
      </c>
      <c r="D49" s="106">
        <v>1600</v>
      </c>
      <c r="E49" s="66">
        <f t="shared" si="0"/>
        <v>502.40000000000003</v>
      </c>
      <c r="F49" s="67">
        <f t="shared" si="1"/>
        <v>0.06280628062806282</v>
      </c>
      <c r="I49" s="33" t="s">
        <v>66</v>
      </c>
      <c r="J49" s="40">
        <v>1400</v>
      </c>
      <c r="K49" s="34">
        <v>275</v>
      </c>
    </row>
    <row r="50" spans="2:11" ht="12.75">
      <c r="B50" s="104" t="s">
        <v>85</v>
      </c>
      <c r="C50" s="105">
        <f>60.5*19*0.3</f>
        <v>344.84999999999997</v>
      </c>
      <c r="D50" s="106">
        <v>1600</v>
      </c>
      <c r="E50" s="66">
        <f t="shared" si="0"/>
        <v>551.76</v>
      </c>
      <c r="F50" s="67">
        <f t="shared" si="1"/>
        <v>0.06897689768976897</v>
      </c>
      <c r="I50" s="33" t="s">
        <v>68</v>
      </c>
      <c r="J50" s="40">
        <v>1800</v>
      </c>
      <c r="K50" s="34">
        <v>15</v>
      </c>
    </row>
    <row r="51" spans="2:11" ht="12.75">
      <c r="B51" s="104"/>
      <c r="C51" s="105"/>
      <c r="D51" s="106"/>
      <c r="E51" s="66"/>
      <c r="F51" s="67"/>
      <c r="I51" s="33" t="s">
        <v>69</v>
      </c>
      <c r="J51" s="40">
        <v>80</v>
      </c>
      <c r="K51" s="34">
        <v>500</v>
      </c>
    </row>
    <row r="52" spans="2:11" ht="12.75">
      <c r="B52" s="104"/>
      <c r="C52" s="105"/>
      <c r="D52" s="106"/>
      <c r="E52" s="66"/>
      <c r="F52" s="67"/>
      <c r="I52" s="33" t="s">
        <v>70</v>
      </c>
      <c r="J52" s="40">
        <v>30</v>
      </c>
      <c r="K52" s="34">
        <v>695</v>
      </c>
    </row>
    <row r="53" spans="2:11" ht="12.75">
      <c r="B53" s="104"/>
      <c r="C53" s="105"/>
      <c r="D53" s="106"/>
      <c r="E53" s="66"/>
      <c r="F53" s="67"/>
      <c r="I53" s="33" t="s">
        <v>67</v>
      </c>
      <c r="J53" s="40">
        <v>600</v>
      </c>
      <c r="K53" s="34">
        <v>470</v>
      </c>
    </row>
    <row r="54" spans="2:11" ht="13.5" thickBot="1">
      <c r="B54" s="108"/>
      <c r="C54" s="109"/>
      <c r="D54" s="106"/>
      <c r="E54" s="68"/>
      <c r="F54" s="69"/>
      <c r="I54" s="33" t="s">
        <v>40</v>
      </c>
      <c r="J54" s="40">
        <v>80</v>
      </c>
      <c r="K54" s="34">
        <v>250</v>
      </c>
    </row>
    <row r="55" spans="2:11" ht="13.5" thickBot="1">
      <c r="B55" s="37" t="s">
        <v>50</v>
      </c>
      <c r="C55" s="38"/>
      <c r="D55" s="39"/>
      <c r="E55" s="70">
        <f>SUM(E39:E54)</f>
        <v>3074.5811320000003</v>
      </c>
      <c r="F55" s="71">
        <f>IF($E$58=0,0,E55/$E$58)</f>
        <v>0.38436107760776084</v>
      </c>
      <c r="I55" s="35" t="s">
        <v>36</v>
      </c>
      <c r="J55" s="36">
        <v>600</v>
      </c>
      <c r="K55" s="58">
        <v>600</v>
      </c>
    </row>
    <row r="56" spans="2:6" ht="12.75">
      <c r="B56" s="81" t="s">
        <v>51</v>
      </c>
      <c r="C56" s="79"/>
      <c r="D56" s="13"/>
      <c r="E56" s="80">
        <f>C31-E55</f>
        <v>2524.8588679999993</v>
      </c>
      <c r="F56" s="67">
        <f>IF($E$58=0,0,E56/$E$58)</f>
        <v>0.3156389223922392</v>
      </c>
    </row>
    <row r="57" spans="2:6" ht="12.75">
      <c r="B57" s="81" t="s">
        <v>73</v>
      </c>
      <c r="C57" s="79"/>
      <c r="D57" s="13"/>
      <c r="E57" s="80">
        <f>C33*C32</f>
        <v>2399.7599999999998</v>
      </c>
      <c r="F57" s="67">
        <f>IF($E$58=0,0,E57/$E$58)</f>
        <v>0.3</v>
      </c>
    </row>
    <row r="58" spans="2:6" ht="13.5" thickBot="1">
      <c r="B58" s="74" t="s">
        <v>52</v>
      </c>
      <c r="C58" s="75"/>
      <c r="D58" s="76"/>
      <c r="E58" s="77">
        <f>C33</f>
        <v>7999.2</v>
      </c>
      <c r="F58" s="78">
        <f>IF($E$58=0,0,E58/$E$58)</f>
        <v>1</v>
      </c>
    </row>
    <row r="60" spans="2:3" ht="11.25" customHeight="1">
      <c r="B60" s="84"/>
      <c r="C60" s="84"/>
    </row>
    <row r="61" spans="2:5" ht="12.75">
      <c r="B61" s="85" t="s">
        <v>35</v>
      </c>
      <c r="C61" s="84">
        <f>(7+5+5)*3*14*7*0.001*0.001</f>
        <v>0.004998000000000001</v>
      </c>
      <c r="D61" s="84"/>
      <c r="E61" s="89"/>
    </row>
    <row r="62" spans="2:6" ht="12.75">
      <c r="B62" s="85" t="s">
        <v>37</v>
      </c>
      <c r="C62" s="84">
        <f>(7+5+5)*14*7*0.002*0.002</f>
        <v>0.006664</v>
      </c>
      <c r="D62" s="93" t="s">
        <v>88</v>
      </c>
      <c r="E62" s="93"/>
      <c r="F62" s="93"/>
    </row>
    <row r="63" spans="2:7" ht="12.75">
      <c r="B63" s="85"/>
      <c r="C63" s="86"/>
      <c r="D63" s="94" t="s">
        <v>87</v>
      </c>
      <c r="E63" s="94">
        <v>2400</v>
      </c>
      <c r="F63" s="94" t="s">
        <v>82</v>
      </c>
      <c r="G63" s="4"/>
    </row>
    <row r="64" spans="2:7" ht="12.75">
      <c r="B64" s="86"/>
      <c r="C64" s="87"/>
      <c r="D64" s="94" t="s">
        <v>86</v>
      </c>
      <c r="E64" s="94"/>
      <c r="F64" s="94"/>
      <c r="G64" s="4"/>
    </row>
    <row r="65" spans="2:7" ht="12.75" customHeight="1">
      <c r="B65" s="90"/>
      <c r="C65" s="92"/>
      <c r="D65" s="94"/>
      <c r="E65" s="94"/>
      <c r="F65" s="94"/>
      <c r="G65" s="4"/>
    </row>
    <row r="66" spans="2:7" ht="12.75">
      <c r="B66" s="90"/>
      <c r="C66" s="92"/>
      <c r="D66" s="94"/>
      <c r="E66" s="94"/>
      <c r="F66" s="94"/>
      <c r="G66" s="4"/>
    </row>
    <row r="67" spans="2:7" ht="12.75">
      <c r="B67" s="90"/>
      <c r="C67" s="91"/>
      <c r="D67" s="94"/>
      <c r="E67" s="94"/>
      <c r="F67" s="94"/>
      <c r="G67" s="4"/>
    </row>
    <row r="68" spans="2:7" ht="12.75">
      <c r="B68" s="88"/>
      <c r="C68" s="90"/>
      <c r="D68" s="94"/>
      <c r="E68" s="94"/>
      <c r="F68" s="94"/>
      <c r="G68" s="4"/>
    </row>
    <row r="69" spans="2:7" ht="12.75" customHeight="1">
      <c r="B69" s="90"/>
      <c r="C69" s="91"/>
      <c r="D69" s="90"/>
      <c r="E69" s="90"/>
      <c r="F69" s="4"/>
      <c r="G69" s="4"/>
    </row>
    <row r="70" spans="2:7" ht="12.75">
      <c r="B70" s="90"/>
      <c r="C70" s="91"/>
      <c r="D70" s="90"/>
      <c r="E70" s="90"/>
      <c r="F70" s="4"/>
      <c r="G70" s="4"/>
    </row>
    <row r="71" spans="2:7" ht="12.75">
      <c r="B71" s="90"/>
      <c r="C71" s="91"/>
      <c r="D71" s="90"/>
      <c r="E71" s="90"/>
      <c r="F71" s="4"/>
      <c r="G71" s="4"/>
    </row>
    <row r="72" spans="2:7" ht="12.75">
      <c r="B72" s="4"/>
      <c r="C72" s="52"/>
      <c r="D72" s="4"/>
      <c r="E72" s="4"/>
      <c r="F72" s="4"/>
      <c r="G72" s="4"/>
    </row>
    <row r="73" spans="2:7" ht="12.75" customHeight="1">
      <c r="B73" s="4"/>
      <c r="C73" s="52"/>
      <c r="D73" s="4"/>
      <c r="E73" s="4"/>
      <c r="F73" s="4"/>
      <c r="G73" s="4"/>
    </row>
    <row r="74" spans="2:7" ht="12.75">
      <c r="B74" s="47"/>
      <c r="C74" s="4"/>
      <c r="D74" s="4"/>
      <c r="E74" s="4"/>
      <c r="F74" s="4"/>
      <c r="G74" s="4"/>
    </row>
    <row r="75" spans="2:7" ht="12.75">
      <c r="B75" s="4"/>
      <c r="C75" s="51"/>
      <c r="D75" s="4"/>
      <c r="E75" s="4"/>
      <c r="F75" s="4"/>
      <c r="G75" s="4"/>
    </row>
    <row r="76" spans="2:7" ht="12.75">
      <c r="B76" s="4"/>
      <c r="C76" s="52"/>
      <c r="D76" s="4"/>
      <c r="E76" s="4"/>
      <c r="F76" s="4"/>
      <c r="G76" s="4"/>
    </row>
    <row r="77" spans="2:7" ht="12.75">
      <c r="B77" s="4"/>
      <c r="C77" s="51"/>
      <c r="D77" s="4"/>
      <c r="E77" s="4"/>
      <c r="F77" s="4"/>
      <c r="G77" s="4"/>
    </row>
    <row r="78" spans="2:7" ht="12.75">
      <c r="B78" s="4"/>
      <c r="C78" s="52"/>
      <c r="D78" s="4"/>
      <c r="E78" s="4"/>
      <c r="F78" s="4"/>
      <c r="G78" s="4"/>
    </row>
    <row r="79" spans="2:7" ht="12.75">
      <c r="B79" s="4"/>
      <c r="C79" s="52"/>
      <c r="D79" s="4"/>
      <c r="E79" s="4"/>
      <c r="F79" s="4"/>
      <c r="G79" s="4"/>
    </row>
    <row r="80" spans="2:7" ht="12.75">
      <c r="B80" s="4"/>
      <c r="C80" s="52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4"/>
      <c r="D88" s="4"/>
      <c r="E88" s="4"/>
      <c r="F88" s="4"/>
    </row>
    <row r="89" spans="3:6" ht="12.75">
      <c r="C89" s="51"/>
      <c r="D89" s="51"/>
      <c r="E89" s="51"/>
      <c r="F89" s="4"/>
    </row>
    <row r="90" spans="3:6" ht="12.75">
      <c r="C90" s="55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47"/>
      <c r="D92" s="4"/>
      <c r="E92" s="4"/>
      <c r="F92" s="4"/>
    </row>
    <row r="93" spans="3:6" ht="12.75">
      <c r="C93" s="29"/>
      <c r="D93" s="56"/>
      <c r="E93" s="56"/>
      <c r="F93" s="4"/>
    </row>
    <row r="94" spans="3:6" ht="12.75">
      <c r="C94" s="29"/>
      <c r="D94" s="56"/>
      <c r="E94" s="56"/>
      <c r="F94" s="4"/>
    </row>
    <row r="95" spans="3:6" ht="12.75">
      <c r="C95" s="29"/>
      <c r="D95" s="56"/>
      <c r="E95" s="56"/>
      <c r="F95" s="4"/>
    </row>
    <row r="96" spans="3:6" ht="12.75">
      <c r="C96" s="4"/>
      <c r="D96" s="4"/>
      <c r="E96" s="4"/>
      <c r="F96" s="4"/>
    </row>
    <row r="97" spans="3:6" ht="12.75">
      <c r="C97" s="57"/>
      <c r="D97" s="4"/>
      <c r="E97" s="4"/>
      <c r="F97" s="4"/>
    </row>
    <row r="98" spans="3:6" ht="12.75">
      <c r="C98" s="47"/>
      <c r="D98" s="4"/>
      <c r="E98" s="4"/>
      <c r="F98" s="4"/>
    </row>
    <row r="99" spans="3:6" ht="12.75">
      <c r="C99" s="4"/>
      <c r="D99" s="51"/>
      <c r="E99" s="51"/>
      <c r="F99" s="51"/>
    </row>
    <row r="100" spans="3:6" ht="12.75">
      <c r="C100" s="4"/>
      <c r="D100" s="51"/>
      <c r="E100" s="51"/>
      <c r="F100" s="51"/>
    </row>
    <row r="101" spans="3:6" ht="12.75">
      <c r="C101" s="4"/>
      <c r="D101" s="51"/>
      <c r="E101" s="51"/>
      <c r="F101" s="51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9"/>
    </row>
    <row r="104" spans="3:6" ht="12.75">
      <c r="C104" s="29"/>
      <c r="D104" s="29"/>
      <c r="E104" s="29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Belinda</cp:lastModifiedBy>
  <cp:lastPrinted>2008-06-04T15:05:46Z</cp:lastPrinted>
  <dcterms:created xsi:type="dcterms:W3CDTF">2008-03-26T10:24:09Z</dcterms:created>
  <dcterms:modified xsi:type="dcterms:W3CDTF">2008-06-18T13:45:23Z</dcterms:modified>
  <cp:category/>
  <cp:version/>
  <cp:contentType/>
  <cp:contentStatus/>
</cp:coreProperties>
</file>